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975" windowHeight="8640" activeTab="0"/>
  </bookViews>
  <sheets>
    <sheet name="Pop Projections" sheetId="1" r:id="rId1"/>
    <sheet name="Worksheet" sheetId="2" state="hidden" r:id="rId2"/>
  </sheets>
  <definedNames>
    <definedName name="_xlfn.IFERROR" hidden="1">#NAME?</definedName>
    <definedName name="Arthematic_Growth" localSheetId="0">'Pop Projections'!#REF!</definedName>
  </definedNames>
  <calcPr fullCalcOnLoad="1"/>
</workbook>
</file>

<file path=xl/sharedStrings.xml><?xml version="1.0" encoding="utf-8"?>
<sst xmlns="http://schemas.openxmlformats.org/spreadsheetml/2006/main" count="57" uniqueCount="43">
  <si>
    <t>Table 1: Population Projection</t>
  </si>
  <si>
    <t>Year</t>
  </si>
  <si>
    <t>Population</t>
  </si>
  <si>
    <t>Population Projections</t>
  </si>
  <si>
    <t>Decadal Growth Rate</t>
  </si>
  <si>
    <t>Annual Growth Rate</t>
  </si>
  <si>
    <t>I</t>
  </si>
  <si>
    <t>Panipat</t>
  </si>
  <si>
    <t>Input Data</t>
  </si>
  <si>
    <t>Assumptions</t>
  </si>
  <si>
    <t xml:space="preserve">Population Projections </t>
  </si>
  <si>
    <t>Particulars</t>
  </si>
  <si>
    <t>Method/Basis</t>
  </si>
  <si>
    <t>Arithmetic Growth Method (AM)</t>
  </si>
  <si>
    <t>Incremental Increase (IM)</t>
  </si>
  <si>
    <t>Geometric Growth Method (GM)</t>
  </si>
  <si>
    <t>Average of AM_IM_GM</t>
  </si>
  <si>
    <t>Available Projected Data</t>
  </si>
  <si>
    <t>Growth Rate based Projection</t>
  </si>
  <si>
    <t>If the above option is "Available Projected Data" enter projected population below</t>
  </si>
  <si>
    <t>Decade</t>
  </si>
  <si>
    <t>Growth Rate</t>
  </si>
  <si>
    <t>2001-11</t>
  </si>
  <si>
    <t>2011-21</t>
  </si>
  <si>
    <t>2021-31</t>
  </si>
  <si>
    <t>2031-41</t>
  </si>
  <si>
    <t>Growth Rate%</t>
  </si>
  <si>
    <t>No data to be entered; select from drop down menu</t>
  </si>
  <si>
    <t xml:space="preserve"> Enter data if condition satisfies</t>
  </si>
  <si>
    <t xml:space="preserve"> Input data</t>
  </si>
  <si>
    <t>Instructions</t>
  </si>
  <si>
    <t>Period of Population Projection</t>
  </si>
  <si>
    <t>Base Year</t>
  </si>
  <si>
    <t>Ultimate Year</t>
  </si>
  <si>
    <t>Choose from drop down menu only</t>
  </si>
  <si>
    <t>The cells for data input are shaded with different colours. Follow the colour code.</t>
  </si>
  <si>
    <t>Output</t>
  </si>
  <si>
    <t>Decadal GR</t>
  </si>
  <si>
    <t>Annual GR</t>
  </si>
  <si>
    <t>GR - Growth Rate</t>
  </si>
  <si>
    <t>Projected Population</t>
  </si>
  <si>
    <t>No value to be entered; for review only</t>
  </si>
  <si>
    <t>If above option is "Growth Rate based Projection" enter below the Decadal Growth Rate to be used for Projection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</si>
</sst>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[$INR]\ #,##0"/>
    <numFmt numFmtId="168" formatCode="[$INR]\ #,##0_);\([$INR]\ #,##0\)"/>
    <numFmt numFmtId="169" formatCode="_(* #,##0.000_);_(* \(#,##0.0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  <numFmt numFmtId="175" formatCode="_(* #,##0.0_);_(* \(#,##0.0\);_(* &quot;-&quot;?_);_(@_)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u val="single"/>
      <sz val="10.5"/>
      <name val="Arial Narrow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.5"/>
      <color indexed="8"/>
      <name val="Arial Narrow"/>
      <family val="2"/>
    </font>
    <font>
      <sz val="10.5"/>
      <color indexed="8"/>
      <name val="Arial Narrow"/>
      <family val="2"/>
    </font>
    <font>
      <sz val="10.5"/>
      <color indexed="10"/>
      <name val="Arial Narrow"/>
      <family val="2"/>
    </font>
    <font>
      <b/>
      <sz val="10.5"/>
      <color indexed="10"/>
      <name val="Arial Narrow"/>
      <family val="2"/>
    </font>
    <font>
      <sz val="10.5"/>
      <color indexed="10"/>
      <name val="Arial"/>
      <family val="2"/>
    </font>
    <font>
      <sz val="10.5"/>
      <color indexed="30"/>
      <name val="Arial Narrow"/>
      <family val="2"/>
    </font>
    <font>
      <sz val="11"/>
      <color indexed="8"/>
      <name val="Times New Roman"/>
      <family val="1"/>
    </font>
    <font>
      <sz val="10.5"/>
      <color indexed="56"/>
      <name val="Arial Narrow"/>
      <family val="2"/>
    </font>
    <font>
      <u val="single"/>
      <sz val="10.5"/>
      <color indexed="40"/>
      <name val="Arial Narrow"/>
      <family val="2"/>
    </font>
    <font>
      <sz val="8"/>
      <name val="Tahoma"/>
      <family val="2"/>
    </font>
    <font>
      <sz val="10.5"/>
      <color indexed="62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.5"/>
      <color theme="1"/>
      <name val="Arial Narrow"/>
      <family val="2"/>
    </font>
    <font>
      <sz val="10.5"/>
      <color theme="1"/>
      <name val="Arial Narrow"/>
      <family val="2"/>
    </font>
    <font>
      <sz val="10.5"/>
      <color rgb="FFFF0000"/>
      <name val="Arial Narrow"/>
      <family val="2"/>
    </font>
    <font>
      <b/>
      <sz val="10.5"/>
      <color rgb="FFFF0000"/>
      <name val="Arial Narrow"/>
      <family val="2"/>
    </font>
    <font>
      <sz val="10.5"/>
      <color rgb="FFFF0000"/>
      <name val="Arial"/>
      <family val="2"/>
    </font>
    <font>
      <sz val="10.5"/>
      <color rgb="FF0070C0"/>
      <name val="Arial Narrow"/>
      <family val="2"/>
    </font>
    <font>
      <sz val="10.5"/>
      <color theme="3"/>
      <name val="Arial Narrow"/>
      <family val="2"/>
    </font>
    <font>
      <u val="single"/>
      <sz val="10.5"/>
      <color rgb="FF00B0F0"/>
      <name val="Arial Narrow"/>
      <family val="2"/>
    </font>
    <font>
      <sz val="10.5"/>
      <color theme="4" tint="-0.24997000396251678"/>
      <name val="Arial Narrow"/>
      <family val="2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99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5" fillId="0" borderId="0" xfId="0" applyFont="1" applyAlignment="1" applyProtection="1">
      <alignment wrapText="1"/>
      <protection hidden="1"/>
    </xf>
    <xf numFmtId="0" fontId="56" fillId="0" borderId="0" xfId="0" applyFont="1" applyAlignment="1" applyProtection="1">
      <alignment/>
      <protection hidden="1"/>
    </xf>
    <xf numFmtId="10" fontId="56" fillId="0" borderId="0" xfId="61" applyNumberFormat="1" applyFont="1" applyAlignment="1" applyProtection="1">
      <alignment/>
      <protection hidden="1"/>
    </xf>
    <xf numFmtId="0" fontId="55" fillId="0" borderId="0" xfId="0" applyFont="1" applyFill="1" applyAlignment="1" applyProtection="1">
      <alignment/>
      <protection hidden="1"/>
    </xf>
    <xf numFmtId="0" fontId="55" fillId="0" borderId="0" xfId="0" applyFont="1" applyAlignment="1" applyProtection="1">
      <alignment vertical="top"/>
      <protection hidden="1"/>
    </xf>
    <xf numFmtId="2" fontId="55" fillId="0" borderId="0" xfId="0" applyNumberFormat="1" applyFont="1" applyAlignment="1" applyProtection="1">
      <alignment vertical="top" wrapText="1"/>
      <protection hidden="1"/>
    </xf>
    <xf numFmtId="164" fontId="56" fillId="0" borderId="0" xfId="42" applyNumberFormat="1" applyFont="1" applyAlignment="1" applyProtection="1">
      <alignment/>
      <protection hidden="1"/>
    </xf>
    <xf numFmtId="164" fontId="56" fillId="0" borderId="0" xfId="61" applyNumberFormat="1" applyFont="1" applyAlignment="1" applyProtection="1">
      <alignment/>
      <protection hidden="1"/>
    </xf>
    <xf numFmtId="164" fontId="57" fillId="0" borderId="0" xfId="0" applyNumberFormat="1" applyFont="1" applyAlignment="1" applyProtection="1">
      <alignment/>
      <protection hidden="1"/>
    </xf>
    <xf numFmtId="10" fontId="57" fillId="0" borderId="0" xfId="61" applyNumberFormat="1" applyFont="1" applyAlignment="1" applyProtection="1">
      <alignment/>
      <protection hidden="1"/>
    </xf>
    <xf numFmtId="164" fontId="56" fillId="0" borderId="0" xfId="0" applyNumberFormat="1" applyFont="1" applyAlignment="1" applyProtection="1">
      <alignment/>
      <protection hidden="1"/>
    </xf>
    <xf numFmtId="164" fontId="58" fillId="0" borderId="0" xfId="42" applyNumberFormat="1" applyFont="1" applyAlignment="1" applyProtection="1">
      <alignment/>
      <protection hidden="1"/>
    </xf>
    <xf numFmtId="43" fontId="4" fillId="33" borderId="0" xfId="42" applyFont="1" applyFill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vertical="top" wrapText="1"/>
      <protection hidden="1"/>
    </xf>
    <xf numFmtId="164" fontId="55" fillId="0" borderId="0" xfId="44" applyNumberFormat="1" applyFont="1" applyAlignment="1" applyProtection="1">
      <alignment/>
      <protection hidden="1"/>
    </xf>
    <xf numFmtId="0" fontId="55" fillId="0" borderId="0" xfId="58" applyFont="1" applyProtection="1">
      <alignment/>
      <protection hidden="1"/>
    </xf>
    <xf numFmtId="10" fontId="56" fillId="0" borderId="0" xfId="62" applyNumberFormat="1" applyFont="1" applyAlignment="1" applyProtection="1">
      <alignment/>
      <protection hidden="1"/>
    </xf>
    <xf numFmtId="164" fontId="59" fillId="0" borderId="0" xfId="58" applyNumberFormat="1" applyFont="1" applyProtection="1">
      <alignment/>
      <protection hidden="1"/>
    </xf>
    <xf numFmtId="10" fontId="59" fillId="0" borderId="0" xfId="62" applyNumberFormat="1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55" fillId="0" borderId="0" xfId="0" applyFont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3" fillId="0" borderId="15" xfId="0" applyFont="1" applyFill="1" applyBorder="1" applyAlignment="1" applyProtection="1">
      <alignment horizontal="center"/>
      <protection hidden="1"/>
    </xf>
    <xf numFmtId="164" fontId="55" fillId="0" borderId="0" xfId="0" applyNumberFormat="1" applyFont="1" applyFill="1" applyAlignment="1" applyProtection="1">
      <alignment/>
      <protection hidden="1"/>
    </xf>
    <xf numFmtId="1" fontId="55" fillId="0" borderId="0" xfId="0" applyNumberFormat="1" applyFont="1" applyFill="1" applyAlignment="1" applyProtection="1">
      <alignment/>
      <protection hidden="1"/>
    </xf>
    <xf numFmtId="0" fontId="60" fillId="0" borderId="12" xfId="0" applyFont="1" applyFill="1" applyBorder="1" applyAlignment="1" applyProtection="1">
      <alignment horizontal="left" vertical="top"/>
      <protection hidden="1"/>
    </xf>
    <xf numFmtId="0" fontId="2" fillId="0" borderId="16" xfId="0" applyFont="1" applyFill="1" applyBorder="1" applyAlignment="1" applyProtection="1">
      <alignment vertical="top" wrapText="1"/>
      <protection hidden="1"/>
    </xf>
    <xf numFmtId="0" fontId="2" fillId="0" borderId="17" xfId="0" applyFont="1" applyFill="1" applyBorder="1" applyAlignment="1" applyProtection="1">
      <alignment vertical="top"/>
      <protection hidden="1"/>
    </xf>
    <xf numFmtId="0" fontId="2" fillId="0" borderId="17" xfId="0" applyFont="1" applyFill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164" fontId="6" fillId="0" borderId="0" xfId="42" applyNumberFormat="1" applyFont="1" applyFill="1" applyBorder="1" applyAlignment="1" applyProtection="1">
      <alignment/>
      <protection/>
    </xf>
    <xf numFmtId="164" fontId="6" fillId="0" borderId="0" xfId="42" applyNumberFormat="1" applyFont="1" applyFill="1" applyBorder="1" applyAlignment="1" applyProtection="1">
      <alignment horizontal="center"/>
      <protection/>
    </xf>
    <xf numFmtId="0" fontId="2" fillId="34" borderId="0" xfId="42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/>
      <protection/>
    </xf>
    <xf numFmtId="164" fontId="2" fillId="0" borderId="21" xfId="42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164" fontId="2" fillId="0" borderId="0" xfId="42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center"/>
      <protection/>
    </xf>
    <xf numFmtId="0" fontId="3" fillId="0" borderId="23" xfId="0" applyNumberFormat="1" applyFont="1" applyBorder="1" applyAlignment="1" applyProtection="1">
      <alignment horizontal="center"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43" fontId="2" fillId="0" borderId="14" xfId="0" applyNumberFormat="1" applyFont="1" applyBorder="1" applyAlignment="1" applyProtection="1">
      <alignment/>
      <protection/>
    </xf>
    <xf numFmtId="164" fontId="2" fillId="0" borderId="14" xfId="0" applyNumberFormat="1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164" fontId="2" fillId="0" borderId="0" xfId="0" applyNumberFormat="1" applyFont="1" applyBorder="1" applyAlignment="1" applyProtection="1">
      <alignment/>
      <protection/>
    </xf>
    <xf numFmtId="164" fontId="56" fillId="0" borderId="0" xfId="42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/>
      <protection/>
    </xf>
    <xf numFmtId="9" fontId="2" fillId="0" borderId="12" xfId="0" applyNumberFormat="1" applyFont="1" applyBorder="1" applyAlignment="1" applyProtection="1">
      <alignment/>
      <protection/>
    </xf>
    <xf numFmtId="0" fontId="2" fillId="35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43" fontId="2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2" fillId="36" borderId="0" xfId="0" applyFont="1" applyFill="1" applyBorder="1" applyAlignment="1" applyProtection="1">
      <alignment vertical="top" wrapText="1"/>
      <protection/>
    </xf>
    <xf numFmtId="0" fontId="2" fillId="8" borderId="0" xfId="0" applyFont="1" applyFill="1" applyBorder="1" applyAlignment="1" applyProtection="1">
      <alignment vertical="top" wrapText="1"/>
      <protection/>
    </xf>
    <xf numFmtId="43" fontId="2" fillId="0" borderId="12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164" fontId="2" fillId="35" borderId="25" xfId="44" applyNumberFormat="1" applyFont="1" applyFill="1" applyBorder="1" applyAlignment="1" applyProtection="1">
      <alignment/>
      <protection locked="0"/>
    </xf>
    <xf numFmtId="164" fontId="2" fillId="35" borderId="25" xfId="42" applyNumberFormat="1" applyFont="1" applyFill="1" applyBorder="1" applyAlignment="1" applyProtection="1">
      <alignment/>
      <protection locked="0"/>
    </xf>
    <xf numFmtId="164" fontId="2" fillId="35" borderId="26" xfId="42" applyNumberFormat="1" applyFont="1" applyFill="1" applyBorder="1" applyAlignment="1" applyProtection="1">
      <alignment/>
      <protection locked="0"/>
    </xf>
    <xf numFmtId="164" fontId="6" fillId="36" borderId="0" xfId="42" applyNumberFormat="1" applyFont="1" applyFill="1" applyBorder="1" applyAlignment="1" applyProtection="1">
      <alignment/>
      <protection locked="0"/>
    </xf>
    <xf numFmtId="0" fontId="54" fillId="0" borderId="27" xfId="0" applyFont="1" applyBorder="1" applyAlignment="1" applyProtection="1">
      <alignment/>
      <protection hidden="1" locked="0"/>
    </xf>
    <xf numFmtId="0" fontId="54" fillId="0" borderId="25" xfId="0" applyFont="1" applyBorder="1" applyAlignment="1" applyProtection="1">
      <alignment/>
      <protection hidden="1" locked="0"/>
    </xf>
    <xf numFmtId="0" fontId="54" fillId="0" borderId="25" xfId="0" applyFont="1" applyBorder="1" applyAlignment="1" applyProtection="1">
      <alignment wrapText="1"/>
      <protection hidden="1" locked="0"/>
    </xf>
    <xf numFmtId="0" fontId="54" fillId="0" borderId="28" xfId="0" applyFont="1" applyBorder="1" applyAlignment="1" applyProtection="1">
      <alignment wrapText="1"/>
      <protection hidden="1" locked="0"/>
    </xf>
    <xf numFmtId="0" fontId="60" fillId="0" borderId="27" xfId="0" applyFont="1" applyFill="1" applyBorder="1" applyAlignment="1" applyProtection="1">
      <alignment vertical="top" wrapText="1"/>
      <protection hidden="1" locked="0"/>
    </xf>
    <xf numFmtId="164" fontId="60" fillId="0" borderId="25" xfId="42" applyNumberFormat="1" applyFont="1" applyFill="1" applyBorder="1" applyAlignment="1" applyProtection="1">
      <alignment vertical="top" wrapText="1"/>
      <protection hidden="1" locked="0"/>
    </xf>
    <xf numFmtId="0" fontId="60" fillId="0" borderId="25" xfId="0" applyFont="1" applyFill="1" applyBorder="1" applyAlignment="1" applyProtection="1">
      <alignment vertical="top" wrapText="1"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10" fontId="60" fillId="0" borderId="25" xfId="61" applyNumberFormat="1" applyFont="1" applyFill="1" applyBorder="1" applyAlignment="1" applyProtection="1">
      <alignment vertical="top" wrapText="1"/>
      <protection hidden="1" locked="0"/>
    </xf>
    <xf numFmtId="10" fontId="62" fillId="0" borderId="28" xfId="61" applyNumberFormat="1" applyFont="1" applyBorder="1" applyAlignment="1" applyProtection="1">
      <alignment/>
      <protection hidden="1" locked="0"/>
    </xf>
    <xf numFmtId="3" fontId="63" fillId="0" borderId="0" xfId="0" applyNumberFormat="1" applyFont="1" applyBorder="1" applyAlignment="1" applyProtection="1">
      <alignment vertical="top" wrapText="1"/>
      <protection hidden="1"/>
    </xf>
    <xf numFmtId="43" fontId="6" fillId="36" borderId="0" xfId="42" applyFont="1" applyFill="1" applyBorder="1" applyAlignment="1" applyProtection="1">
      <alignment horizontal="center"/>
      <protection locked="0"/>
    </xf>
    <xf numFmtId="164" fontId="2" fillId="2" borderId="25" xfId="42" applyNumberFormat="1" applyFont="1" applyFill="1" applyBorder="1" applyAlignment="1" applyProtection="1">
      <alignment/>
      <protection locked="0"/>
    </xf>
    <xf numFmtId="164" fontId="2" fillId="2" borderId="25" xfId="42" applyNumberFormat="1" applyFont="1" applyFill="1" applyBorder="1" applyAlignment="1" applyProtection="1">
      <alignment horizontal="center"/>
      <protection locked="0"/>
    </xf>
    <xf numFmtId="164" fontId="2" fillId="2" borderId="28" xfId="42" applyNumberFormat="1" applyFont="1" applyFill="1" applyBorder="1" applyAlignment="1" applyProtection="1">
      <alignment horizontal="center"/>
      <protection locked="0"/>
    </xf>
    <xf numFmtId="10" fontId="2" fillId="2" borderId="21" xfId="0" applyNumberFormat="1" applyFont="1" applyFill="1" applyBorder="1" applyAlignment="1" applyProtection="1">
      <alignment horizontal="center"/>
      <protection locked="0"/>
    </xf>
    <xf numFmtId="164" fontId="2" fillId="2" borderId="29" xfId="42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21"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ont>
        <color theme="3"/>
      </font>
      <fill>
        <patternFill>
          <bgColor rgb="FF92D050"/>
        </patternFill>
      </fill>
    </dxf>
    <dxf>
      <font>
        <color rgb="FF0070C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ont>
        <color rgb="FF0070C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rgb="FF92D0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5"/>
  <sheetViews>
    <sheetView tabSelected="1" zoomScalePageLayoutView="0" workbookViewId="0" topLeftCell="A1">
      <selection activeCell="M24" sqref="M24"/>
    </sheetView>
  </sheetViews>
  <sheetFormatPr defaultColWidth="9.140625" defaultRowHeight="12.75"/>
  <cols>
    <col min="1" max="1" width="1.8515625" style="38" customWidth="1"/>
    <col min="2" max="2" width="2.421875" style="38" customWidth="1"/>
    <col min="3" max="3" width="9.140625" style="38" customWidth="1"/>
    <col min="4" max="4" width="11.7109375" style="38" customWidth="1"/>
    <col min="5" max="5" width="12.28125" style="38" customWidth="1"/>
    <col min="6" max="6" width="9.421875" style="38" customWidth="1"/>
    <col min="7" max="7" width="10.00390625" style="38" customWidth="1"/>
    <col min="8" max="8" width="2.00390625" style="38" customWidth="1"/>
    <col min="9" max="9" width="2.28125" style="38" customWidth="1"/>
    <col min="10" max="10" width="21.28125" style="38" customWidth="1"/>
    <col min="11" max="11" width="24.57421875" style="38" customWidth="1"/>
    <col min="12" max="12" width="10.421875" style="38" customWidth="1"/>
    <col min="13" max="13" width="10.57421875" style="38" customWidth="1"/>
    <col min="14" max="14" width="11.57421875" style="38" customWidth="1"/>
    <col min="15" max="15" width="0.9921875" style="38" customWidth="1"/>
    <col min="16" max="16" width="5.140625" style="38" customWidth="1"/>
    <col min="17" max="17" width="9.28125" style="38" customWidth="1"/>
    <col min="18" max="18" width="11.28125" style="38" customWidth="1"/>
    <col min="19" max="16384" width="9.140625" style="38" customWidth="1"/>
  </cols>
  <sheetData>
    <row r="1" spans="2:7" ht="13.5">
      <c r="B1" s="38" t="s">
        <v>3</v>
      </c>
      <c r="F1" s="39"/>
      <c r="G1" s="40" t="s">
        <v>7</v>
      </c>
    </row>
    <row r="2" ht="2.25" customHeight="1" thickBot="1"/>
    <row r="3" spans="2:19" ht="13.5">
      <c r="B3" s="41" t="s">
        <v>8</v>
      </c>
      <c r="C3" s="42"/>
      <c r="D3" s="42"/>
      <c r="E3" s="42"/>
      <c r="F3" s="42"/>
      <c r="G3" s="43"/>
      <c r="I3" s="41" t="s">
        <v>9</v>
      </c>
      <c r="J3" s="42"/>
      <c r="K3" s="42"/>
      <c r="L3" s="42"/>
      <c r="M3" s="42"/>
      <c r="N3" s="43"/>
      <c r="P3" s="29" t="s">
        <v>36</v>
      </c>
      <c r="Q3" s="30"/>
      <c r="R3" s="30"/>
      <c r="S3" s="31"/>
    </row>
    <row r="4" spans="2:19" ht="1.5" customHeight="1">
      <c r="B4" s="44"/>
      <c r="G4" s="45"/>
      <c r="I4" s="44"/>
      <c r="N4" s="45"/>
      <c r="P4" s="20"/>
      <c r="Q4" s="1"/>
      <c r="R4" s="1"/>
      <c r="S4" s="3"/>
    </row>
    <row r="5" spans="2:19" ht="13.5">
      <c r="B5" s="44" t="s">
        <v>6</v>
      </c>
      <c r="C5" s="38" t="s">
        <v>2</v>
      </c>
      <c r="G5" s="45"/>
      <c r="I5" s="46"/>
      <c r="J5" s="47"/>
      <c r="K5" s="47"/>
      <c r="L5" s="47"/>
      <c r="M5" s="47"/>
      <c r="N5" s="48"/>
      <c r="P5" s="20" t="s">
        <v>40</v>
      </c>
      <c r="Q5" s="1"/>
      <c r="R5" s="1"/>
      <c r="S5" s="3"/>
    </row>
    <row r="6" spans="2:19" ht="1.5" customHeight="1">
      <c r="B6" s="44"/>
      <c r="G6" s="45"/>
      <c r="I6" s="46"/>
      <c r="J6" s="47"/>
      <c r="K6" s="47"/>
      <c r="L6" s="47"/>
      <c r="M6" s="47"/>
      <c r="N6" s="48"/>
      <c r="P6" s="20"/>
      <c r="Q6" s="1"/>
      <c r="R6" s="1"/>
      <c r="S6" s="3"/>
    </row>
    <row r="7" spans="2:19" ht="13.5" customHeight="1">
      <c r="B7" s="44"/>
      <c r="C7" s="38" t="s">
        <v>1</v>
      </c>
      <c r="D7" s="38" t="s">
        <v>2</v>
      </c>
      <c r="E7" s="47"/>
      <c r="G7" s="45"/>
      <c r="I7" s="44"/>
      <c r="J7" s="38" t="s">
        <v>31</v>
      </c>
      <c r="K7" s="88">
        <v>30</v>
      </c>
      <c r="L7" s="49" t="s">
        <v>34</v>
      </c>
      <c r="N7" s="45"/>
      <c r="P7" s="20"/>
      <c r="Q7" s="1"/>
      <c r="R7" s="1"/>
      <c r="S7" s="3"/>
    </row>
    <row r="8" spans="2:19" ht="15" customHeight="1">
      <c r="B8" s="44"/>
      <c r="C8" s="38">
        <v>1951</v>
      </c>
      <c r="D8" s="85">
        <v>54981</v>
      </c>
      <c r="E8" s="47"/>
      <c r="G8" s="45"/>
      <c r="I8" s="44"/>
      <c r="K8" s="50"/>
      <c r="L8" s="51"/>
      <c r="M8" s="49"/>
      <c r="N8" s="45"/>
      <c r="P8" s="89" t="s">
        <v>1</v>
      </c>
      <c r="Q8" s="90" t="s">
        <v>2</v>
      </c>
      <c r="R8" s="91" t="s">
        <v>37</v>
      </c>
      <c r="S8" s="92" t="s">
        <v>38</v>
      </c>
    </row>
    <row r="9" spans="2:19" ht="13.5">
      <c r="B9" s="44"/>
      <c r="C9" s="38">
        <v>1961</v>
      </c>
      <c r="D9" s="85">
        <v>67026</v>
      </c>
      <c r="E9" s="47"/>
      <c r="G9" s="45"/>
      <c r="I9" s="44"/>
      <c r="J9" s="38" t="s">
        <v>32</v>
      </c>
      <c r="K9" s="52">
        <f>C13+10</f>
        <v>2011</v>
      </c>
      <c r="L9" s="49"/>
      <c r="N9" s="45"/>
      <c r="P9" s="93">
        <f>Worksheet!A10</f>
        <v>2011</v>
      </c>
      <c r="Q9" s="94">
        <f>IF(P9=Worksheet!A10,Worksheet!B10,"-")</f>
        <v>370526.64806505054</v>
      </c>
      <c r="R9" s="95"/>
      <c r="S9" s="96"/>
    </row>
    <row r="10" spans="2:19" ht="14.25" thickBot="1">
      <c r="B10" s="44"/>
      <c r="C10" s="38">
        <v>1971</v>
      </c>
      <c r="D10" s="85">
        <v>87981</v>
      </c>
      <c r="E10" s="47"/>
      <c r="G10" s="45"/>
      <c r="I10" s="53"/>
      <c r="J10" s="54" t="s">
        <v>33</v>
      </c>
      <c r="K10" s="55">
        <f>K9+K7</f>
        <v>2041</v>
      </c>
      <c r="L10" s="56"/>
      <c r="M10" s="54"/>
      <c r="N10" s="57"/>
      <c r="P10" s="93">
        <f>Worksheet!A11</f>
        <v>2016</v>
      </c>
      <c r="Q10" s="94">
        <f>IF(P10=Worksheet!A11,Worksheet!B11,"-")</f>
        <v>435006.7137576616</v>
      </c>
      <c r="R10" s="97">
        <f>IF(P10=Worksheet!A11,Worksheet!C11,"-")</f>
        <v>0.3783294140198217</v>
      </c>
      <c r="S10" s="98">
        <f>IF(P10=Worksheet!A11,Worksheet!D11,"-")</f>
        <v>0.032607565025992935</v>
      </c>
    </row>
    <row r="11" spans="2:19" ht="13.5">
      <c r="B11" s="44"/>
      <c r="C11" s="38">
        <v>1981</v>
      </c>
      <c r="D11" s="86">
        <v>137927</v>
      </c>
      <c r="E11" s="47"/>
      <c r="G11" s="45"/>
      <c r="I11" s="46"/>
      <c r="J11" s="47"/>
      <c r="K11" s="47"/>
      <c r="L11" s="47"/>
      <c r="M11" s="47"/>
      <c r="N11" s="48"/>
      <c r="P11" s="93">
        <f>IF(P10&lt;$K$10,Worksheet!A12,"-")</f>
        <v>2021</v>
      </c>
      <c r="Q11" s="94">
        <f>IF(P11=Worksheet!A12,Worksheet!B12,"-")</f>
        <v>510707.7777062298</v>
      </c>
      <c r="R11" s="97">
        <f>IF(P11=Worksheet!A12,Worksheet!C12,"-")</f>
        <v>0.3783294140198217</v>
      </c>
      <c r="S11" s="98">
        <f>IF(P11=Worksheet!A12,Worksheet!D12,"-")</f>
        <v>0.032607565025992935</v>
      </c>
    </row>
    <row r="12" spans="2:19" ht="13.5">
      <c r="B12" s="44"/>
      <c r="C12" s="38">
        <v>1991</v>
      </c>
      <c r="D12" s="86">
        <v>191000</v>
      </c>
      <c r="E12" s="47"/>
      <c r="G12" s="45"/>
      <c r="I12" s="46"/>
      <c r="J12" s="47"/>
      <c r="K12" s="47"/>
      <c r="L12" s="47"/>
      <c r="M12" s="47"/>
      <c r="N12" s="48"/>
      <c r="P12" s="93">
        <f>IF(P11&lt;$K$10,Worksheet!A13,"-")</f>
        <v>2026</v>
      </c>
      <c r="Q12" s="94">
        <f>IF(P12=Worksheet!A13,Worksheet!B13,"-")</f>
        <v>599582.5488682861</v>
      </c>
      <c r="R12" s="97">
        <f>IF(P12=Worksheet!A13,Worksheet!C13,"-")</f>
        <v>0.3783294140198217</v>
      </c>
      <c r="S12" s="98">
        <f>IF(P12=Worksheet!A13,Worksheet!D13,"-")</f>
        <v>0.032607565025992935</v>
      </c>
    </row>
    <row r="13" spans="2:19" ht="13.5">
      <c r="B13" s="44"/>
      <c r="C13" s="38">
        <v>2001</v>
      </c>
      <c r="D13" s="87">
        <v>268823</v>
      </c>
      <c r="E13" s="58"/>
      <c r="G13" s="45"/>
      <c r="I13" s="46"/>
      <c r="J13" s="47"/>
      <c r="K13" s="47"/>
      <c r="L13" s="47"/>
      <c r="M13" s="47"/>
      <c r="N13" s="48"/>
      <c r="P13" s="93">
        <f>IF(P12&lt;$K$10,Worksheet!A14,"-")</f>
        <v>2031</v>
      </c>
      <c r="Q13" s="94">
        <f>IF(P13=Worksheet!A14,Worksheet!B14,"-")</f>
        <v>703923.5519811931</v>
      </c>
      <c r="R13" s="97">
        <f>IF(P13=Worksheet!A14,Worksheet!C14,"-")</f>
        <v>0.3783294140198217</v>
      </c>
      <c r="S13" s="98">
        <f>IF(P13=Worksheet!A14,Worksheet!D14,"-")</f>
        <v>0.032607565025992935</v>
      </c>
    </row>
    <row r="14" spans="2:19" ht="13.5">
      <c r="B14" s="44"/>
      <c r="G14" s="45"/>
      <c r="I14" s="46"/>
      <c r="J14" s="47" t="s">
        <v>11</v>
      </c>
      <c r="K14" s="47" t="s">
        <v>12</v>
      </c>
      <c r="L14" s="47"/>
      <c r="M14" s="47"/>
      <c r="N14" s="48"/>
      <c r="P14" s="93">
        <f>IF(P13&lt;$K$10,Worksheet!A15,"-")</f>
        <v>2036</v>
      </c>
      <c r="Q14" s="94">
        <f>IF(P14=Worksheet!A15,Worksheet!B15,"-")</f>
        <v>826422.2632381358</v>
      </c>
      <c r="R14" s="97">
        <f>IF(P14=Worksheet!A15,Worksheet!C15,"-")</f>
        <v>0.3783294140198217</v>
      </c>
      <c r="S14" s="98">
        <f>IF(P14=Worksheet!A15,Worksheet!D15,"-")</f>
        <v>0.032607565025992935</v>
      </c>
    </row>
    <row r="15" spans="2:19" ht="14.25" thickBot="1">
      <c r="B15" s="59" t="s">
        <v>30</v>
      </c>
      <c r="C15" s="60"/>
      <c r="D15" s="60"/>
      <c r="E15" s="60"/>
      <c r="F15" s="60"/>
      <c r="G15" s="61"/>
      <c r="I15" s="46" t="s">
        <v>6</v>
      </c>
      <c r="J15" s="47" t="s">
        <v>10</v>
      </c>
      <c r="K15" s="100" t="s">
        <v>15</v>
      </c>
      <c r="L15" s="49" t="s">
        <v>34</v>
      </c>
      <c r="M15" s="47"/>
      <c r="N15" s="48"/>
      <c r="P15" s="93">
        <f>IF(P14&lt;$K$10,Worksheet!A16,"-")</f>
        <v>2041</v>
      </c>
      <c r="Q15" s="94">
        <f>IF(P15=Worksheet!A16,Worksheet!B16,"-")</f>
        <v>970238.5369169894</v>
      </c>
      <c r="R15" s="97">
        <f>IF(P15=Worksheet!A16,Worksheet!C16,"-")</f>
        <v>0.3783294140198217</v>
      </c>
      <c r="S15" s="98">
        <f>IF(P15=Worksheet!A16,Worksheet!D16,"-")</f>
        <v>0.032607565025992935</v>
      </c>
    </row>
    <row r="16" spans="2:19" ht="13.5">
      <c r="B16" s="62" t="s">
        <v>35</v>
      </c>
      <c r="C16" s="63"/>
      <c r="D16" s="64"/>
      <c r="E16" s="65"/>
      <c r="F16" s="63"/>
      <c r="G16" s="66"/>
      <c r="I16" s="46"/>
      <c r="J16" s="47"/>
      <c r="K16" s="58"/>
      <c r="L16" s="47"/>
      <c r="M16" s="47"/>
      <c r="N16" s="48"/>
      <c r="P16" s="34"/>
      <c r="Q16" s="27"/>
      <c r="R16" s="27"/>
      <c r="S16" s="3"/>
    </row>
    <row r="17" spans="2:19" ht="13.5">
      <c r="B17" s="44"/>
      <c r="E17" s="68"/>
      <c r="G17" s="45"/>
      <c r="I17" s="46"/>
      <c r="J17" s="69" t="s">
        <v>19</v>
      </c>
      <c r="L17" s="47"/>
      <c r="M17" s="47"/>
      <c r="N17" s="48"/>
      <c r="P17" s="34" t="s">
        <v>39</v>
      </c>
      <c r="Q17" s="2"/>
      <c r="R17" s="27"/>
      <c r="S17" s="3"/>
    </row>
    <row r="18" spans="2:19" ht="13.5">
      <c r="B18" s="71"/>
      <c r="C18" s="72"/>
      <c r="D18" s="38" t="s">
        <v>29</v>
      </c>
      <c r="E18" s="68"/>
      <c r="G18" s="45"/>
      <c r="I18" s="46"/>
      <c r="J18" s="47" t="s">
        <v>1</v>
      </c>
      <c r="K18" s="73">
        <v>2011</v>
      </c>
      <c r="L18" s="73">
        <v>2021</v>
      </c>
      <c r="M18" s="73">
        <v>2031</v>
      </c>
      <c r="N18" s="74">
        <v>2041</v>
      </c>
      <c r="P18" s="21"/>
      <c r="Q18" s="27"/>
      <c r="R18" s="27"/>
      <c r="S18" s="3"/>
    </row>
    <row r="19" spans="2:19" ht="13.5">
      <c r="B19" s="44"/>
      <c r="D19" s="75"/>
      <c r="E19" s="68"/>
      <c r="G19" s="45"/>
      <c r="H19" s="76"/>
      <c r="I19" s="46"/>
      <c r="J19" s="47" t="s">
        <v>2</v>
      </c>
      <c r="K19" s="101"/>
      <c r="L19" s="102"/>
      <c r="M19" s="102"/>
      <c r="N19" s="103"/>
      <c r="P19" s="21"/>
      <c r="Q19" s="2"/>
      <c r="R19" s="27"/>
      <c r="S19" s="3"/>
    </row>
    <row r="20" spans="2:19" ht="13.5">
      <c r="B20" s="71"/>
      <c r="C20" s="77"/>
      <c r="D20" s="75" t="s">
        <v>27</v>
      </c>
      <c r="G20" s="45"/>
      <c r="I20" s="46"/>
      <c r="J20" s="47"/>
      <c r="K20" s="47"/>
      <c r="L20" s="47"/>
      <c r="M20" s="47"/>
      <c r="N20" s="48"/>
      <c r="P20" s="21"/>
      <c r="Q20" s="2"/>
      <c r="R20" s="27"/>
      <c r="S20" s="3"/>
    </row>
    <row r="21" spans="2:19" ht="13.5">
      <c r="B21" s="44"/>
      <c r="D21" s="75"/>
      <c r="G21" s="45"/>
      <c r="I21" s="46"/>
      <c r="J21" s="69" t="s">
        <v>42</v>
      </c>
      <c r="L21" s="47"/>
      <c r="M21" s="47"/>
      <c r="N21" s="48"/>
      <c r="P21" s="21"/>
      <c r="Q21" s="2"/>
      <c r="R21" s="27"/>
      <c r="S21" s="3"/>
    </row>
    <row r="22" spans="2:19" ht="13.5">
      <c r="B22" s="44"/>
      <c r="C22" s="78"/>
      <c r="D22" s="38" t="s">
        <v>28</v>
      </c>
      <c r="G22" s="45"/>
      <c r="I22" s="46"/>
      <c r="J22" s="47" t="s">
        <v>20</v>
      </c>
      <c r="K22" s="47" t="s">
        <v>21</v>
      </c>
      <c r="L22" s="47"/>
      <c r="M22" s="47"/>
      <c r="N22" s="48"/>
      <c r="P22" s="21"/>
      <c r="Q22" s="2"/>
      <c r="R22" s="27"/>
      <c r="S22" s="3"/>
    </row>
    <row r="23" spans="2:19" ht="13.5">
      <c r="B23" s="79"/>
      <c r="C23" s="67"/>
      <c r="G23" s="45"/>
      <c r="I23" s="46"/>
      <c r="J23" s="38" t="s">
        <v>20</v>
      </c>
      <c r="K23" s="73" t="s">
        <v>22</v>
      </c>
      <c r="L23" s="73" t="s">
        <v>23</v>
      </c>
      <c r="M23" s="80" t="s">
        <v>24</v>
      </c>
      <c r="N23" s="81" t="s">
        <v>25</v>
      </c>
      <c r="P23" s="21"/>
      <c r="Q23" s="27"/>
      <c r="R23" s="27"/>
      <c r="S23" s="3"/>
    </row>
    <row r="24" spans="2:19" ht="14.25" thickBot="1">
      <c r="B24" s="82"/>
      <c r="C24" s="83"/>
      <c r="D24" s="54" t="s">
        <v>41</v>
      </c>
      <c r="E24" s="54"/>
      <c r="F24" s="54"/>
      <c r="G24" s="57"/>
      <c r="I24" s="84"/>
      <c r="J24" s="54" t="s">
        <v>26</v>
      </c>
      <c r="K24" s="104"/>
      <c r="L24" s="104"/>
      <c r="M24" s="104"/>
      <c r="N24" s="105"/>
      <c r="P24" s="35"/>
      <c r="Q24" s="36"/>
      <c r="R24" s="37"/>
      <c r="S24" s="4"/>
    </row>
    <row r="25" spans="16:18" ht="13.5">
      <c r="P25" s="67"/>
      <c r="Q25" s="70"/>
      <c r="R25" s="67"/>
    </row>
    <row r="26" spans="9:18" ht="13.5">
      <c r="I26" s="76"/>
      <c r="J26" s="76"/>
      <c r="K26" s="76"/>
      <c r="P26" s="67"/>
      <c r="Q26" s="70"/>
      <c r="R26" s="70"/>
    </row>
    <row r="27" spans="16:18" ht="13.5">
      <c r="P27" s="67"/>
      <c r="Q27" s="70"/>
      <c r="R27" s="70"/>
    </row>
    <row r="28" spans="16:18" ht="13.5">
      <c r="P28" s="67"/>
      <c r="Q28" s="70"/>
      <c r="R28" s="70"/>
    </row>
    <row r="29" spans="16:18" ht="13.5">
      <c r="P29" s="67"/>
      <c r="Q29" s="70"/>
      <c r="R29" s="67"/>
    </row>
    <row r="30" spans="16:18" ht="13.5">
      <c r="P30" s="67"/>
      <c r="Q30" s="70"/>
      <c r="R30" s="67"/>
    </row>
    <row r="31" spans="16:18" ht="13.5">
      <c r="P31" s="67"/>
      <c r="Q31" s="70"/>
      <c r="R31" s="67"/>
    </row>
    <row r="32" spans="16:18" ht="13.5">
      <c r="P32" s="67"/>
      <c r="Q32" s="67"/>
      <c r="R32" s="67"/>
    </row>
    <row r="33" spans="16:18" ht="13.5">
      <c r="P33" s="67"/>
      <c r="Q33" s="67"/>
      <c r="R33" s="67"/>
    </row>
    <row r="34" spans="16:18" ht="13.5">
      <c r="P34" s="67"/>
      <c r="Q34" s="67"/>
      <c r="R34" s="67"/>
    </row>
    <row r="35" spans="16:18" ht="13.5">
      <c r="P35" s="67"/>
      <c r="Q35" s="67"/>
      <c r="R35" s="67"/>
    </row>
  </sheetData>
  <sheetProtection password="CA9C" sheet="1" objects="1" selectLockedCells="1"/>
  <mergeCells count="4">
    <mergeCell ref="B15:G15"/>
    <mergeCell ref="P3:S3"/>
    <mergeCell ref="B3:G3"/>
    <mergeCell ref="I3:N3"/>
  </mergeCells>
  <conditionalFormatting sqref="K15 K8:L8 K7">
    <cfRule type="expression" priority="11" dxfId="2" stopIfTrue="1">
      <formula>"""Y"""</formula>
    </cfRule>
    <cfRule type="expression" priority="12" dxfId="1" stopIfTrue="1">
      <formula>"""N"""</formula>
    </cfRule>
  </conditionalFormatting>
  <conditionalFormatting sqref="K15 K8:L8 K7">
    <cfRule type="containsText" priority="10" dxfId="0" operator="containsText" text="Y">
      <formula>NOT(ISERROR(SEARCH("Y",K7)))</formula>
    </cfRule>
  </conditionalFormatting>
  <dataValidations count="3">
    <dataValidation type="list" allowBlank="1" showInputMessage="1" showErrorMessage="1" sqref="K15">
      <formula1>"Arithmetic Growth Method (AM), Incremental Increase (IM), Geometric Growth Method (GM), Average of AM_IM_GM, Available Projected Data, Growth Rate based Projection"</formula1>
    </dataValidation>
    <dataValidation type="list" allowBlank="1" showInputMessage="1" showErrorMessage="1" sqref="K7">
      <formula1>"10, 20, 30"</formula1>
    </dataValidation>
    <dataValidation type="list" showDropDown="1" showInputMessage="1" showErrorMessage="1" sqref="K8:L8">
      <formula1>"10, 20, 30"</formula1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P9:S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" customWidth="1"/>
    <col min="2" max="2" width="10.7109375" style="6" customWidth="1"/>
    <col min="3" max="3" width="11.8515625" style="6" customWidth="1"/>
    <col min="4" max="4" width="10.7109375" style="6" customWidth="1"/>
    <col min="5" max="5" width="10.8515625" style="6" customWidth="1"/>
    <col min="6" max="7" width="9.140625" style="6" customWidth="1"/>
    <col min="8" max="8" width="9.421875" style="6" bestFit="1" customWidth="1"/>
    <col min="9" max="16384" width="9.140625" style="6" customWidth="1"/>
  </cols>
  <sheetData>
    <row r="1" ht="13.5">
      <c r="A1" s="5" t="s">
        <v>0</v>
      </c>
    </row>
    <row r="3" spans="1:6" ht="33.75" customHeight="1">
      <c r="A3" s="6" t="s">
        <v>1</v>
      </c>
      <c r="B3" s="6" t="s">
        <v>2</v>
      </c>
      <c r="C3" s="7" t="s">
        <v>4</v>
      </c>
      <c r="D3" s="7" t="s">
        <v>5</v>
      </c>
      <c r="E3" s="10"/>
      <c r="F3" s="10"/>
    </row>
    <row r="4" spans="1:6" ht="13.5">
      <c r="A4" s="8">
        <f>'Pop Projections'!C8</f>
        <v>1951</v>
      </c>
      <c r="B4" s="22">
        <f>'Pop Projections'!D8</f>
        <v>54981</v>
      </c>
      <c r="C4" s="23"/>
      <c r="D4" s="23"/>
      <c r="E4" s="10"/>
      <c r="F4" s="10"/>
    </row>
    <row r="5" spans="1:6" ht="13.5">
      <c r="A5" s="8">
        <f>'Pop Projections'!C9</f>
        <v>1961</v>
      </c>
      <c r="B5" s="22">
        <f>'Pop Projections'!D9</f>
        <v>67026</v>
      </c>
      <c r="C5" s="24">
        <f>IF(B4=0,"-",((B5/B4)-1))</f>
        <v>0.21907568068969274</v>
      </c>
      <c r="D5" s="24">
        <f>IF(B4=0,"-",(((B5/B4)^(1/10))-1))</f>
        <v>0.0200067993274764</v>
      </c>
      <c r="E5" s="10"/>
      <c r="F5" s="10"/>
    </row>
    <row r="6" spans="1:6" ht="13.5">
      <c r="A6" s="8">
        <f>'Pop Projections'!C10</f>
        <v>1971</v>
      </c>
      <c r="B6" s="22">
        <f>'Pop Projections'!D10</f>
        <v>87981</v>
      </c>
      <c r="C6" s="24">
        <f>IF(B5=0,"-",((B6/B5)-1))</f>
        <v>0.31263987109479907</v>
      </c>
      <c r="D6" s="24">
        <f>IF(B5=0,"-",(((B6/B5)^(1/10))-1))</f>
        <v>0.027577435767422998</v>
      </c>
      <c r="E6" s="10"/>
      <c r="F6" s="10"/>
    </row>
    <row r="7" spans="1:6" ht="13.5">
      <c r="A7" s="8">
        <f>'Pop Projections'!C11</f>
        <v>1981</v>
      </c>
      <c r="B7" s="22">
        <f>'Pop Projections'!D11</f>
        <v>137927</v>
      </c>
      <c r="C7" s="24">
        <f>IF(B6=0,"-",((B7/B6)-1))</f>
        <v>0.5676907514122367</v>
      </c>
      <c r="D7" s="24">
        <f>IF(B6=0,"-",(((B7/B6)^(1/10))-1))</f>
        <v>0.045986404304296125</v>
      </c>
      <c r="E7" s="10"/>
      <c r="F7" s="10"/>
    </row>
    <row r="8" spans="1:6" ht="13.5">
      <c r="A8" s="8">
        <f>'Pop Projections'!C12</f>
        <v>1991</v>
      </c>
      <c r="B8" s="22">
        <f>'Pop Projections'!D12</f>
        <v>191000</v>
      </c>
      <c r="C8" s="24">
        <f>IF(B7=0,"-",((B8/B7)-1))</f>
        <v>0.38479050512227486</v>
      </c>
      <c r="D8" s="24">
        <f>IF(B7=0,"-",(((B8/B7)^(1/10))-1))</f>
        <v>0.03309059466180009</v>
      </c>
      <c r="E8" s="10"/>
      <c r="F8" s="10"/>
    </row>
    <row r="9" spans="1:6" ht="13.5">
      <c r="A9" s="8">
        <f>'Pop Projections'!C13</f>
        <v>2001</v>
      </c>
      <c r="B9" s="22">
        <f>'Pop Projections'!D13</f>
        <v>268823</v>
      </c>
      <c r="C9" s="24">
        <f>((B9/B8)-1)</f>
        <v>0.4074502617801048</v>
      </c>
      <c r="D9" s="24">
        <f>IF(B8=0,"-",(((B9/B8)^(1/10))-1))</f>
        <v>0.03476875252520051</v>
      </c>
      <c r="E9" s="32"/>
      <c r="F9" s="33"/>
    </row>
    <row r="10" spans="1:6" ht="13.5">
      <c r="A10" s="8">
        <f>A9+10</f>
        <v>2011</v>
      </c>
      <c r="B10" s="25">
        <f>B28</f>
        <v>370526.64806505054</v>
      </c>
      <c r="C10" s="26">
        <f>((B10/B9)-1)</f>
        <v>0.3783294140198217</v>
      </c>
      <c r="D10" s="26">
        <f>(((B10/B9)^(1/10))-1)</f>
        <v>0.032607565025992935</v>
      </c>
      <c r="E10" s="32"/>
      <c r="F10" s="33"/>
    </row>
    <row r="11" spans="1:6" ht="13.5">
      <c r="A11" s="8">
        <f>A10+5</f>
        <v>2016</v>
      </c>
      <c r="B11" s="25">
        <f>B10*((1+D12)^(A11-A10))</f>
        <v>435006.7137576616</v>
      </c>
      <c r="C11" s="26">
        <f>C12</f>
        <v>0.3783294140198217</v>
      </c>
      <c r="D11" s="26">
        <f>D12</f>
        <v>0.032607565025992935</v>
      </c>
      <c r="E11" s="32"/>
      <c r="F11" s="33"/>
    </row>
    <row r="12" spans="1:6" ht="13.5">
      <c r="A12" s="8">
        <f>A11+5</f>
        <v>2021</v>
      </c>
      <c r="B12" s="25">
        <f>B29</f>
        <v>510707.7777062298</v>
      </c>
      <c r="C12" s="26">
        <f>((B12/B10)-1)</f>
        <v>0.3783294140198217</v>
      </c>
      <c r="D12" s="26">
        <f>(((B12/B10)^(1/10))-1)</f>
        <v>0.032607565025992935</v>
      </c>
      <c r="E12" s="32"/>
      <c r="F12" s="33"/>
    </row>
    <row r="13" spans="1:6" ht="13.5">
      <c r="A13" s="8">
        <f>A12+5</f>
        <v>2026</v>
      </c>
      <c r="B13" s="25">
        <f>B12*((1+D14)^(A13-A12))</f>
        <v>599582.5488682861</v>
      </c>
      <c r="C13" s="26">
        <f>C14</f>
        <v>0.3783294140198217</v>
      </c>
      <c r="D13" s="26">
        <f>D14</f>
        <v>0.032607565025992935</v>
      </c>
      <c r="E13" s="32"/>
      <c r="F13" s="33"/>
    </row>
    <row r="14" spans="1:6" ht="13.5">
      <c r="A14" s="8">
        <f>A13+5</f>
        <v>2031</v>
      </c>
      <c r="B14" s="25">
        <f>B30</f>
        <v>703923.5519811931</v>
      </c>
      <c r="C14" s="26">
        <f>((B14/B12)-1)</f>
        <v>0.3783294140198217</v>
      </c>
      <c r="D14" s="26">
        <f>(((B14/B12)^(1/10))-1)</f>
        <v>0.032607565025992935</v>
      </c>
      <c r="E14" s="32"/>
      <c r="F14" s="33"/>
    </row>
    <row r="15" spans="1:6" ht="13.5">
      <c r="A15" s="8">
        <f>A14+5</f>
        <v>2036</v>
      </c>
      <c r="B15" s="25">
        <f>B14*((1+D16)^(A15-A14))</f>
        <v>826422.2632381358</v>
      </c>
      <c r="C15" s="26">
        <f>C16</f>
        <v>0.3783294140198217</v>
      </c>
      <c r="D15" s="26">
        <f>D16</f>
        <v>0.032607565025992935</v>
      </c>
      <c r="E15" s="32"/>
      <c r="F15" s="33"/>
    </row>
    <row r="16" spans="1:6" ht="13.5">
      <c r="A16" s="8">
        <f>A15+5</f>
        <v>2041</v>
      </c>
      <c r="B16" s="25">
        <f>B31</f>
        <v>970238.5369169894</v>
      </c>
      <c r="C16" s="26">
        <f>((B16/B14)-1)</f>
        <v>0.3783294140198217</v>
      </c>
      <c r="D16" s="26">
        <f>(((B16/B14)^(1/10))-1)</f>
        <v>0.032607565025992935</v>
      </c>
      <c r="E16" s="32"/>
      <c r="F16" s="33"/>
    </row>
    <row r="18" ht="13.5">
      <c r="A18" s="6" t="s">
        <v>3</v>
      </c>
    </row>
    <row r="19" spans="3:8" s="11" customFormat="1" ht="39.75" customHeight="1">
      <c r="C19" s="12" t="s">
        <v>13</v>
      </c>
      <c r="D19" s="12" t="s">
        <v>14</v>
      </c>
      <c r="E19" s="12" t="s">
        <v>15</v>
      </c>
      <c r="F19" s="12" t="s">
        <v>16</v>
      </c>
      <c r="G19" s="12" t="s">
        <v>17</v>
      </c>
      <c r="H19" s="12" t="s">
        <v>18</v>
      </c>
    </row>
    <row r="20" spans="1:2" ht="13.5" hidden="1">
      <c r="A20" s="6" t="s">
        <v>1</v>
      </c>
      <c r="B20" s="6" t="s">
        <v>2</v>
      </c>
    </row>
    <row r="21" spans="1:6" ht="13.5" hidden="1">
      <c r="A21" s="8">
        <f aca="true" t="shared" si="0" ref="A21:B26">A4</f>
        <v>1951</v>
      </c>
      <c r="B21" s="13">
        <f t="shared" si="0"/>
        <v>54981</v>
      </c>
      <c r="C21" s="8"/>
      <c r="D21" s="8"/>
      <c r="E21" s="8"/>
      <c r="F21" s="8"/>
    </row>
    <row r="22" spans="1:6" ht="13.5" hidden="1">
      <c r="A22" s="8">
        <f t="shared" si="0"/>
        <v>1961</v>
      </c>
      <c r="B22" s="13">
        <f t="shared" si="0"/>
        <v>67026</v>
      </c>
      <c r="C22" s="14">
        <f>IF(B21=0,"-",B22-B21)</f>
        <v>12045</v>
      </c>
      <c r="D22" s="14"/>
      <c r="E22" s="9">
        <f>IF(B21=0,"-",((B22/B21)-1))</f>
        <v>0.21907568068969274</v>
      </c>
      <c r="F22" s="8"/>
    </row>
    <row r="23" spans="1:6" ht="13.5" hidden="1">
      <c r="A23" s="8">
        <f t="shared" si="0"/>
        <v>1971</v>
      </c>
      <c r="B23" s="13">
        <f t="shared" si="0"/>
        <v>87981</v>
      </c>
      <c r="C23" s="14">
        <f>IF(B22=0,"-",B23-B22)</f>
        <v>20955</v>
      </c>
      <c r="D23" s="14">
        <f>(IF(C22="-","-",C23-C22))</f>
        <v>8910</v>
      </c>
      <c r="E23" s="9">
        <f>IF(B22=0,"-",((B23/B22)-1))</f>
        <v>0.31263987109479907</v>
      </c>
      <c r="F23" s="8"/>
    </row>
    <row r="24" spans="1:6" ht="13.5" hidden="1">
      <c r="A24" s="8">
        <f t="shared" si="0"/>
        <v>1981</v>
      </c>
      <c r="B24" s="13">
        <f t="shared" si="0"/>
        <v>137927</v>
      </c>
      <c r="C24" s="14">
        <f>IF(B23=0,"-",B24-B23)</f>
        <v>49946</v>
      </c>
      <c r="D24" s="14">
        <f>(IF(C23="-","-",C24-C23))</f>
        <v>28991</v>
      </c>
      <c r="E24" s="9">
        <f>IF(B23=0,"-",((B24/B23)-1))</f>
        <v>0.5676907514122367</v>
      </c>
      <c r="F24" s="8"/>
    </row>
    <row r="25" spans="1:6" ht="13.5" hidden="1">
      <c r="A25" s="8">
        <f t="shared" si="0"/>
        <v>1991</v>
      </c>
      <c r="B25" s="13">
        <f t="shared" si="0"/>
        <v>191000</v>
      </c>
      <c r="C25" s="14">
        <f>IF(B24=0,"-",B25-B24)</f>
        <v>53073</v>
      </c>
      <c r="D25" s="14">
        <f>(IF(C24="-","-",C25-C24))</f>
        <v>3127</v>
      </c>
      <c r="E25" s="9">
        <f>IF(B24=0,"-",((B25/B24)-1))</f>
        <v>0.38479050512227486</v>
      </c>
      <c r="F25" s="8"/>
    </row>
    <row r="26" spans="1:6" ht="13.5" hidden="1">
      <c r="A26" s="8">
        <f t="shared" si="0"/>
        <v>2001</v>
      </c>
      <c r="B26" s="13">
        <f t="shared" si="0"/>
        <v>268823</v>
      </c>
      <c r="C26" s="14">
        <f>IF(B25=0,"-",B26-B25)</f>
        <v>77823</v>
      </c>
      <c r="D26" s="14">
        <f>(IF(C25="-","-",C26-C25))</f>
        <v>24750</v>
      </c>
      <c r="E26" s="9">
        <f>IF(B25=0,"-",((B26/B25)-1))</f>
        <v>0.4074502617801048</v>
      </c>
      <c r="F26" s="8"/>
    </row>
    <row r="27" spans="1:6" ht="13.5" hidden="1">
      <c r="A27" s="8"/>
      <c r="B27" s="8"/>
      <c r="C27" s="15">
        <f>AVERAGE(C21:C26)</f>
        <v>42768.4</v>
      </c>
      <c r="D27" s="15">
        <f>AVERAGE(D21:D26)</f>
        <v>16444.5</v>
      </c>
      <c r="E27" s="16">
        <f>AVERAGE(E21:E26)</f>
        <v>0.3783294140198216</v>
      </c>
      <c r="F27" s="8"/>
    </row>
    <row r="28" spans="1:9" ht="13.5" hidden="1">
      <c r="A28" s="8">
        <v>2011</v>
      </c>
      <c r="B28" s="13">
        <f>IF($C$32=TRUE,C28,IF($D$32=TRUE,D28,IF($E$32=TRUE,E28,IF($F$32=TRUE,F28,IF($G$32=TRUE,G28,IF($H$32=TRUE,H28))))))</f>
        <v>370526.64806505054</v>
      </c>
      <c r="C28" s="17">
        <f>B26+C27</f>
        <v>311591.4</v>
      </c>
      <c r="D28" s="18">
        <f>B26+1*$C$27+(1*(1+1)*$D$27)/2</f>
        <v>328035.9</v>
      </c>
      <c r="E28" s="13">
        <f>B26*(1+E27)</f>
        <v>370526.64806505054</v>
      </c>
      <c r="F28" s="14">
        <f>AVERAGE(C28:E28)</f>
        <v>336717.9826883502</v>
      </c>
      <c r="G28" s="14">
        <f>'Pop Projections'!K19</f>
        <v>0</v>
      </c>
      <c r="H28" s="13">
        <f>B26*(1+I28)</f>
        <v>268823</v>
      </c>
      <c r="I28" s="9">
        <f>'Pop Projections'!K24</f>
        <v>0</v>
      </c>
    </row>
    <row r="29" spans="1:9" ht="13.5" hidden="1">
      <c r="A29" s="8">
        <v>2021</v>
      </c>
      <c r="B29" s="13">
        <f>IF($C$32=TRUE,C29,IF($D$32=TRUE,D29,IF($E$32=TRUE,E29,IF($F$32=TRUE,F29,IF($G$32=TRUE,G29,IF($H$32=TRUE,H29))))))</f>
        <v>510707.7777062298</v>
      </c>
      <c r="C29" s="17">
        <f>C28+$C$27</f>
        <v>354359.80000000005</v>
      </c>
      <c r="D29" s="18">
        <f>C28+1*$C$27+(1*(1+1)*$D$27)/2</f>
        <v>370804.30000000005</v>
      </c>
      <c r="E29" s="13">
        <f>E28*(1+$E$27)</f>
        <v>510707.7777062298</v>
      </c>
      <c r="F29" s="14">
        <f>AVERAGE(C29:E29)</f>
        <v>411957.2925687433</v>
      </c>
      <c r="G29" s="14">
        <f>'Pop Projections'!L19</f>
        <v>0</v>
      </c>
      <c r="H29" s="13">
        <f>H28*(1+I29)</f>
        <v>268823</v>
      </c>
      <c r="I29" s="9">
        <f>'Pop Projections'!L24</f>
        <v>0</v>
      </c>
    </row>
    <row r="30" spans="1:9" ht="13.5" hidden="1">
      <c r="A30" s="8">
        <v>2031</v>
      </c>
      <c r="B30" s="13">
        <f>IF($C$32=TRUE,C30,IF($D$32=TRUE,D30,IF($E$32=TRUE,E30,IF($F$32=TRUE,F30,IF($G$32=TRUE,G30,IF($H$32=TRUE,H30))))))</f>
        <v>703923.5519811931</v>
      </c>
      <c r="C30" s="17">
        <f>C29+$C$27</f>
        <v>397128.20000000007</v>
      </c>
      <c r="D30" s="18">
        <f>C29+1*$C$27+(1*(1+1)*$D$27)/2</f>
        <v>413572.70000000007</v>
      </c>
      <c r="E30" s="13">
        <f>E29*(1+$E$27)</f>
        <v>703923.5519811931</v>
      </c>
      <c r="F30" s="14">
        <f>AVERAGE(C30:E30)</f>
        <v>504874.81732706446</v>
      </c>
      <c r="G30" s="14">
        <f>'Pop Projections'!M19</f>
        <v>0</v>
      </c>
      <c r="H30" s="13">
        <f>H29*(1+I30)</f>
        <v>268823</v>
      </c>
      <c r="I30" s="9">
        <f>'Pop Projections'!M24</f>
        <v>0</v>
      </c>
    </row>
    <row r="31" spans="1:9" ht="13.5" hidden="1">
      <c r="A31" s="8">
        <v>2041</v>
      </c>
      <c r="B31" s="13">
        <f>IF($C$32=TRUE,C31,IF($D$32=TRUE,D31,IF($E$32=TRUE,E31,IF($F$32=TRUE,F31,IF($G$32=TRUE,G31,IF($H$32=TRUE,H31))))))</f>
        <v>970238.5369169894</v>
      </c>
      <c r="C31" s="17">
        <f>C30+$C$27</f>
        <v>439896.6000000001</v>
      </c>
      <c r="D31" s="18">
        <f>C30+1*$C$27+(1*(1+1)*$D$27)/2</f>
        <v>456341.1000000001</v>
      </c>
      <c r="E31" s="13">
        <f>E30*(1+$E$27)</f>
        <v>970238.5369169894</v>
      </c>
      <c r="F31" s="14">
        <f>AVERAGE(C31:E31)</f>
        <v>622158.7456389965</v>
      </c>
      <c r="G31" s="14">
        <f>'Pop Projections'!N19</f>
        <v>0</v>
      </c>
      <c r="H31" s="13">
        <f>H30*(1+I31)</f>
        <v>268823</v>
      </c>
      <c r="I31" s="9">
        <f>'Pop Projections'!N24</f>
        <v>0</v>
      </c>
    </row>
    <row r="32" spans="3:9" ht="13.5">
      <c r="C32" s="19" t="b">
        <f>EXACT(C19,'Pop Projections'!$K$15)</f>
        <v>0</v>
      </c>
      <c r="D32" s="19" t="b">
        <f>EXACT(D19,'Pop Projections'!$K$15)</f>
        <v>0</v>
      </c>
      <c r="E32" s="19" t="b">
        <f>EXACT(E19,'Pop Projections'!$K$15)</f>
        <v>1</v>
      </c>
      <c r="F32" s="19" t="b">
        <f>EXACT(F19,'Pop Projections'!$K$15)</f>
        <v>0</v>
      </c>
      <c r="G32" s="19" t="b">
        <f>EXACT(G19,'Pop Projections'!$K$15)</f>
        <v>0</v>
      </c>
      <c r="H32" s="19" t="b">
        <f>EXACT(H19,'Pop Projections'!$K$15)</f>
        <v>0</v>
      </c>
      <c r="I32" s="9"/>
    </row>
    <row r="33" spans="11:12" ht="15">
      <c r="K33" s="28"/>
      <c r="L33" s="99"/>
    </row>
    <row r="34" spans="11:12" ht="15">
      <c r="K34" s="28"/>
      <c r="L34" s="99"/>
    </row>
    <row r="35" spans="11:12" ht="15">
      <c r="K35" s="28"/>
      <c r="L35" s="99"/>
    </row>
  </sheetData>
  <sheetProtection password="CA9C" sheet="1" selectLockedCells="1" selectUnlockedCells="1"/>
  <conditionalFormatting sqref="C32:F32">
    <cfRule type="expression" priority="23" dxfId="2" stopIfTrue="1">
      <formula>"""Y"""</formula>
    </cfRule>
    <cfRule type="expression" priority="24" dxfId="1" stopIfTrue="1">
      <formula>"""N"""</formula>
    </cfRule>
  </conditionalFormatting>
  <conditionalFormatting sqref="C32:F32">
    <cfRule type="containsText" priority="16" dxfId="0" operator="containsText" text="Y">
      <formula>NOT(ISERROR(SEARCH("Y",C32)))</formula>
    </cfRule>
  </conditionalFormatting>
  <conditionalFormatting sqref="G32">
    <cfRule type="expression" priority="14" dxfId="2" stopIfTrue="1">
      <formula>"""Y"""</formula>
    </cfRule>
    <cfRule type="expression" priority="15" dxfId="1" stopIfTrue="1">
      <formula>"""N"""</formula>
    </cfRule>
  </conditionalFormatting>
  <conditionalFormatting sqref="G32">
    <cfRule type="containsText" priority="13" dxfId="0" operator="containsText" text="Y">
      <formula>NOT(ISERROR(SEARCH("Y",G32)))</formula>
    </cfRule>
  </conditionalFormatting>
  <conditionalFormatting sqref="G32">
    <cfRule type="expression" priority="11" dxfId="2" stopIfTrue="1">
      <formula>"""Y"""</formula>
    </cfRule>
    <cfRule type="expression" priority="12" dxfId="1" stopIfTrue="1">
      <formula>"""N"""</formula>
    </cfRule>
  </conditionalFormatting>
  <conditionalFormatting sqref="G32">
    <cfRule type="containsText" priority="10" dxfId="0" operator="containsText" text="Y">
      <formula>NOT(ISERROR(SEARCH("Y",G32)))</formula>
    </cfRule>
  </conditionalFormatting>
  <conditionalFormatting sqref="C32:G32">
    <cfRule type="cellIs" priority="9" dxfId="4" operator="equal">
      <formula>"""TRUE"""</formula>
    </cfRule>
  </conditionalFormatting>
  <conditionalFormatting sqref="H32">
    <cfRule type="expression" priority="7" dxfId="2" stopIfTrue="1">
      <formula>"""Y"""</formula>
    </cfRule>
    <cfRule type="expression" priority="8" dxfId="1" stopIfTrue="1">
      <formula>"""N"""</formula>
    </cfRule>
  </conditionalFormatting>
  <conditionalFormatting sqref="H32">
    <cfRule type="containsText" priority="6" dxfId="0" operator="containsText" text="Y">
      <formula>NOT(ISERROR(SEARCH("Y",H32)))</formula>
    </cfRule>
  </conditionalFormatting>
  <conditionalFormatting sqref="H32">
    <cfRule type="expression" priority="4" dxfId="2" stopIfTrue="1">
      <formula>"""Y"""</formula>
    </cfRule>
    <cfRule type="expression" priority="5" dxfId="1" stopIfTrue="1">
      <formula>"""N"""</formula>
    </cfRule>
  </conditionalFormatting>
  <conditionalFormatting sqref="H32">
    <cfRule type="containsText" priority="3" dxfId="0" operator="containsText" text="Y">
      <formula>NOT(ISERROR(SEARCH("Y",H32)))</formula>
    </cfRule>
  </conditionalFormatting>
  <conditionalFormatting sqref="H32">
    <cfRule type="cellIs" priority="2" dxfId="4" operator="equal">
      <formula>"""TRUE"""</formula>
    </cfRule>
  </conditionalFormatting>
  <conditionalFormatting sqref="C32:H32">
    <cfRule type="containsText" priority="1" dxfId="3" operator="containsText" text="TRUE">
      <formula>NOT(ISERROR(SEARCH("TRUE",C32)))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Achyutha</dc:creator>
  <cp:keywords/>
  <dc:description/>
  <cp:lastModifiedBy>aachyutha</cp:lastModifiedBy>
  <cp:lastPrinted>2010-05-10T06:25:53Z</cp:lastPrinted>
  <dcterms:created xsi:type="dcterms:W3CDTF">2010-01-30T13:37:28Z</dcterms:created>
  <dcterms:modified xsi:type="dcterms:W3CDTF">2010-06-02T11:00:33Z</dcterms:modified>
  <cp:category/>
  <cp:version/>
  <cp:contentType/>
  <cp:contentStatus/>
</cp:coreProperties>
</file>